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430"/>
  <workbookPr showInkAnnotation="0" autoCompressPictures="0"/>
  <bookViews>
    <workbookView xWindow="4840" yWindow="1900" windowWidth="19100" windowHeight="11760"/>
  </bookViews>
  <sheets>
    <sheet name="BVjong 2016" sheetId="1" r:id="rId1"/>
    <sheet name="STREAT" sheetId="2" r:id="rId2"/>
    <sheet name="251116" sheetId="3" r:id="rId3"/>
    <sheet name="FCB Sociaal register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D9" i="4"/>
  <c r="B9" i="4"/>
  <c r="F11" i="1"/>
  <c r="B6" i="1"/>
  <c r="E18" i="3"/>
  <c r="E31" i="3"/>
  <c r="E17" i="3"/>
  <c r="E22" i="3"/>
  <c r="E23" i="3"/>
  <c r="E24" i="3"/>
  <c r="E33" i="3"/>
  <c r="C31" i="3"/>
  <c r="C24" i="3"/>
  <c r="C33" i="3"/>
  <c r="B31" i="3"/>
  <c r="B24" i="3"/>
  <c r="B33" i="3"/>
  <c r="J4" i="2"/>
  <c r="J5" i="2"/>
  <c r="J6" i="2"/>
  <c r="J7" i="2"/>
  <c r="G8" i="2"/>
  <c r="J8" i="2"/>
  <c r="J9" i="2"/>
  <c r="J10" i="2"/>
  <c r="J12" i="2"/>
  <c r="G16" i="2"/>
  <c r="G17" i="2"/>
  <c r="G18" i="2"/>
  <c r="G22" i="2"/>
  <c r="H15" i="2"/>
  <c r="H16" i="2"/>
  <c r="H17" i="2"/>
  <c r="H20" i="2"/>
  <c r="H22" i="2"/>
  <c r="I22" i="2"/>
  <c r="J23" i="2"/>
  <c r="J26" i="2"/>
  <c r="E4" i="2"/>
  <c r="E5" i="2"/>
  <c r="E6" i="2"/>
  <c r="E7" i="2"/>
  <c r="E8" i="2"/>
  <c r="E9" i="2"/>
  <c r="E10" i="2"/>
  <c r="E12" i="2"/>
  <c r="E15" i="2"/>
  <c r="E16" i="2"/>
  <c r="E17" i="2"/>
  <c r="E18" i="2"/>
  <c r="E19" i="2"/>
  <c r="E21" i="2"/>
  <c r="E23" i="2"/>
  <c r="E26" i="2"/>
  <c r="I11" i="2"/>
  <c r="I25" i="2"/>
  <c r="H11" i="2"/>
  <c r="H25" i="2"/>
  <c r="G11" i="2"/>
  <c r="G25" i="2"/>
  <c r="D11" i="2"/>
  <c r="D22" i="2"/>
  <c r="D25" i="2"/>
  <c r="C11" i="2"/>
  <c r="C22" i="2"/>
  <c r="C25" i="2"/>
  <c r="B11" i="2"/>
  <c r="B22" i="2"/>
  <c r="B25" i="2"/>
  <c r="J21" i="2"/>
  <c r="J20" i="2"/>
  <c r="E20" i="2"/>
  <c r="J19" i="2"/>
  <c r="J18" i="2"/>
  <c r="J17" i="2"/>
  <c r="J16" i="2"/>
  <c r="J15" i="2"/>
  <c r="D3" i="1"/>
  <c r="B3" i="1"/>
  <c r="B14" i="1"/>
  <c r="B17" i="1"/>
  <c r="B18" i="1"/>
  <c r="B28" i="1"/>
  <c r="B30" i="1"/>
  <c r="B32" i="1"/>
  <c r="B39" i="1"/>
  <c r="F35" i="1"/>
  <c r="D14" i="1"/>
  <c r="D28" i="1"/>
  <c r="D30" i="1"/>
  <c r="D32" i="1"/>
  <c r="F32" i="1"/>
  <c r="F30" i="1"/>
  <c r="F28" i="1"/>
  <c r="F27" i="1"/>
  <c r="F26" i="1"/>
  <c r="F25" i="1"/>
  <c r="F24" i="1"/>
  <c r="F21" i="1"/>
  <c r="F20" i="1"/>
  <c r="F19" i="1"/>
  <c r="F18" i="1"/>
  <c r="F17" i="1"/>
  <c r="F14" i="1"/>
  <c r="F13" i="1"/>
  <c r="F12" i="1"/>
  <c r="F10" i="1"/>
  <c r="F8" i="1"/>
  <c r="F7" i="1"/>
  <c r="F6" i="1"/>
</calcChain>
</file>

<file path=xl/comments1.xml><?xml version="1.0" encoding="utf-8"?>
<comments xmlns="http://schemas.openxmlformats.org/spreadsheetml/2006/main">
  <authors>
    <author>Henk Geelen</author>
    <author>iPad</author>
  </authors>
  <commentList>
    <comment ref="D3" authorId="0">
      <text>
        <r>
          <rPr>
            <sz val="11"/>
            <color indexed="8"/>
            <rFont val="Helvetica"/>
          </rPr>
          <t>Henk Geelen:
Saldo 311215 is saldo 2014-saldo 2015 plus 38,16 uitgave STREAT 2015</t>
        </r>
      </text>
    </comment>
    <comment ref="B6" authorId="0">
      <text>
        <r>
          <rPr>
            <b/>
            <sz val="9"/>
            <color indexed="81"/>
            <rFont val="Verdana"/>
          </rPr>
          <t>Henk Geelen:</t>
        </r>
        <r>
          <rPr>
            <sz val="9"/>
            <color indexed="81"/>
            <rFont val="Verdana"/>
          </rPr>
          <t xml:space="preserve">
71 ontvangen
43 KW dag niet ontvangen</t>
        </r>
      </text>
    </comment>
    <comment ref="D17" authorId="0">
      <text>
        <r>
          <rPr>
            <sz val="11"/>
            <color indexed="8"/>
            <rFont val="Helvetica"/>
          </rPr>
          <t xml:space="preserve">Henk Geelen:
1500 vv ledenadministratie en financien </t>
        </r>
      </text>
    </comment>
    <comment ref="D18" authorId="0">
      <text>
        <r>
          <rPr>
            <sz val="11"/>
            <color indexed="8"/>
            <rFont val="Helvetica"/>
          </rPr>
          <t>Henk Geelen:
rieskosten zo veel mogelijk beperken en met openbaar vervoer</t>
        </r>
      </text>
    </comment>
    <comment ref="B22" authorId="0">
      <text>
        <r>
          <rPr>
            <b/>
            <sz val="9"/>
            <color indexed="81"/>
            <rFont val="Verdana"/>
          </rPr>
          <t>Henk Geelen:</t>
        </r>
        <r>
          <rPr>
            <sz val="9"/>
            <color indexed="81"/>
            <rFont val="Verdana"/>
          </rPr>
          <t xml:space="preserve">
niets begroot. Aangeboden: 50% 43*25 als bijdrage.
Niet geaccepteerd. Geen contributie ontvangen. 1075 is dus feitelijke bijdrage KW dag </t>
        </r>
      </text>
    </comment>
    <comment ref="D24" authorId="0">
      <text>
        <r>
          <rPr>
            <sz val="11"/>
            <color indexed="8"/>
            <rFont val="Helvetica"/>
          </rPr>
          <t>Henk Geelen:
restbedrag</t>
        </r>
      </text>
    </comment>
    <comment ref="D25" authorId="1">
      <text>
        <r>
          <rPr>
            <sz val="11"/>
            <color indexed="8"/>
            <rFont val="Helvetica"/>
          </rPr>
          <t>iPad:
150 lidmaatschap DISWN
100 solidariteitsfonds DISWN</t>
        </r>
      </text>
    </comment>
  </commentList>
</comments>
</file>

<file path=xl/comments2.xml><?xml version="1.0" encoding="utf-8"?>
<comments xmlns="http://schemas.openxmlformats.org/spreadsheetml/2006/main">
  <authors>
    <author>Henk Geelen</author>
  </authors>
  <commentList>
    <comment ref="H10" authorId="0">
      <text>
        <r>
          <rPr>
            <sz val="11"/>
            <color indexed="8"/>
            <rFont val="Helvetica"/>
          </rPr>
          <t>Henk Geelen:
bijdrage BVjong SJW ZL 251116</t>
        </r>
      </text>
    </comment>
    <comment ref="H20" authorId="0">
      <text/>
    </comment>
    <comment ref="H22" authorId="0">
      <text>
        <r>
          <rPr>
            <sz val="11"/>
            <color indexed="8"/>
            <rFont val="Helvetica"/>
          </rPr>
          <t>Henk Geelen:
naar blad 1</t>
        </r>
      </text>
    </comment>
  </commentList>
</comments>
</file>

<file path=xl/comments3.xml><?xml version="1.0" encoding="utf-8"?>
<comments xmlns="http://schemas.openxmlformats.org/spreadsheetml/2006/main">
  <authors>
    <author>Henk Geelen</author>
  </authors>
  <commentList>
    <comment ref="E15" authorId="0">
      <text>
        <r>
          <rPr>
            <sz val="11"/>
            <color indexed="8"/>
            <rFont val="Helvetica"/>
          </rPr>
          <t>Henk Geelen:
factuur Trefcentrum</t>
        </r>
      </text>
    </comment>
    <comment ref="E16" authorId="0">
      <text>
        <r>
          <rPr>
            <sz val="11"/>
            <color indexed="8"/>
            <rFont val="Helvetica"/>
          </rPr>
          <t>Henk Geelen:
factuur Trefcentrum</t>
        </r>
      </text>
    </comment>
    <comment ref="C17" authorId="0">
      <text>
        <r>
          <rPr>
            <sz val="11"/>
            <color indexed="8"/>
            <rFont val="Helvetica"/>
          </rPr>
          <t>Henk Geelen:
jeroen 950
Arbi 500
Molenbeek 50</t>
        </r>
      </text>
    </comment>
    <comment ref="E17" authorId="0">
      <text>
        <r>
          <rPr>
            <sz val="11"/>
            <color indexed="8"/>
            <rFont val="Helvetica"/>
          </rPr>
          <t xml:space="preserve">Henk Geelen:
facturen: 
939 Jeroen
300 Ardi
250 Henk dagv. Inl.
63 Reiskosten Hakim </t>
        </r>
      </text>
    </comment>
    <comment ref="C18" authorId="0">
      <text>
        <r>
          <rPr>
            <sz val="11"/>
            <color indexed="8"/>
            <rFont val="Helvetica"/>
          </rPr>
          <t>Henk Geelen:
offerte Niko min verslag</t>
        </r>
      </text>
    </comment>
    <comment ref="E18" authorId="0">
      <text>
        <r>
          <rPr>
            <sz val="11"/>
            <color indexed="8"/>
            <rFont val="Helvetica"/>
          </rPr>
          <t>Henk Geelen:
factuur Niko de Groot, incl verslag 4385,50
nabetaling 2000 na goedkeruing afrekening door Trajekt</t>
        </r>
      </text>
    </comment>
    <comment ref="C19" authorId="0">
      <text>
        <r>
          <rPr>
            <sz val="11"/>
            <color indexed="8"/>
            <rFont val="Helvetica"/>
          </rPr>
          <t>Henk Geelen:
materiaal drukken</t>
        </r>
      </text>
    </comment>
    <comment ref="E19" authorId="0">
      <text>
        <r>
          <rPr>
            <sz val="11"/>
            <color indexed="8"/>
            <rFont val="Helvetica"/>
          </rPr>
          <t>Henk Geelen:
Houx Digiprint 400
drukwerk verslag BVjong Radicaal
drukwerk BVjong daar ben je goed in
drukwerk eindverslag 251116</t>
        </r>
      </text>
    </comment>
    <comment ref="C20" authorId="0">
      <text>
        <r>
          <rPr>
            <sz val="11"/>
            <color indexed="8"/>
            <rFont val="Helvetica"/>
          </rPr>
          <t>Henk Geelen:
offerte Niko</t>
        </r>
      </text>
    </comment>
    <comment ref="E21" authorId="0">
      <text>
        <r>
          <rPr>
            <sz val="11"/>
            <color indexed="8"/>
            <rFont val="Helvetica"/>
          </rPr>
          <t>Henk Geelen:
factuur vertaalbureau</t>
        </r>
      </text>
    </comment>
    <comment ref="E22" authorId="0">
      <text>
        <r>
          <rPr>
            <sz val="11"/>
            <color indexed="8"/>
            <rFont val="Helvetica"/>
          </rPr>
          <t>Henk Geelen:
1563 Saldo STREAT: contacten (int)nationaal jw en rad.) etc.
26,98 cartridges 251116
111216 51,47 int bellen
plus 50,29 internationaal bellen</t>
        </r>
      </text>
    </comment>
    <comment ref="C23" authorId="0">
      <text>
        <r>
          <rPr>
            <sz val="11"/>
            <color indexed="8"/>
            <rFont val="Helvetica"/>
          </rPr>
          <t>Henk Geelen:
bloemen
presentjes
homestay/diner</t>
        </r>
      </text>
    </comment>
    <comment ref="E23" authorId="0">
      <text>
        <r>
          <rPr>
            <sz val="11"/>
            <color indexed="8"/>
            <rFont val="Helvetica"/>
          </rPr>
          <t>Henk Geelen:
lunch voorbereidngsgroep
presentje SJW ZL
Homestay Niko Henk
(diner 241116; diner 251116, ontbijt 2x; 2 overnachting)
bloermen inleiders etc</t>
        </r>
      </text>
    </comment>
    <comment ref="E27" authorId="0">
      <text>
        <r>
          <rPr>
            <sz val="11"/>
            <color indexed="8"/>
            <rFont val="Helvetica"/>
          </rPr>
          <t>Henk Geelen:
101116 voorschot Trajekt 5000
011216 tweede voorschot 5000
maakt 10.000</t>
        </r>
      </text>
    </comment>
    <comment ref="E29" authorId="0">
      <text>
        <r>
          <rPr>
            <sz val="11"/>
            <color indexed="8"/>
            <rFont val="Helvetica"/>
          </rPr>
          <t>Henk Geelen:
2500 voorschot tolkendienst Trajekt 291216
retour Trajekt na ontvangst 2500 van EMR</t>
        </r>
      </text>
    </comment>
    <comment ref="C30" authorId="0">
      <text>
        <r>
          <rPr>
            <sz val="11"/>
            <color indexed="8"/>
            <rFont val="Helvetica"/>
          </rPr>
          <t>Henk Geelen:
onderzoeken</t>
        </r>
      </text>
    </comment>
  </commentList>
</comments>
</file>

<file path=xl/comments4.xml><?xml version="1.0" encoding="utf-8"?>
<comments xmlns="http://schemas.openxmlformats.org/spreadsheetml/2006/main">
  <authors>
    <author>Henk Geelen</author>
  </authors>
  <commentList>
    <comment ref="D4" authorId="0">
      <text>
        <r>
          <rPr>
            <b/>
            <sz val="9"/>
            <color indexed="81"/>
            <rFont val="Verdana"/>
          </rPr>
          <t>Henk Geelen:</t>
        </r>
        <r>
          <rPr>
            <sz val="9"/>
            <color indexed="81"/>
            <rFont val="Verdana"/>
          </rPr>
          <t xml:space="preserve">
max</t>
        </r>
      </text>
    </comment>
    <comment ref="D7" authorId="0">
      <text>
        <r>
          <rPr>
            <b/>
            <sz val="9"/>
            <color indexed="81"/>
            <rFont val="Verdana"/>
          </rPr>
          <t>Henk Geelen:</t>
        </r>
        <r>
          <rPr>
            <sz val="9"/>
            <color indexed="81"/>
            <rFont val="Verdana"/>
          </rPr>
          <t xml:space="preserve">
max</t>
        </r>
      </text>
    </comment>
  </commentList>
</comments>
</file>

<file path=xl/sharedStrings.xml><?xml version="1.0" encoding="utf-8"?>
<sst xmlns="http://schemas.openxmlformats.org/spreadsheetml/2006/main" count="127" uniqueCount="95">
  <si>
    <t>Saldo BVjong 311215</t>
  </si>
  <si>
    <t>Baten</t>
  </si>
  <si>
    <t>Realisatie</t>
  </si>
  <si>
    <t>Begroting</t>
  </si>
  <si>
    <t>Verschil</t>
  </si>
  <si>
    <t xml:space="preserve">contributie 2015 200x25  </t>
  </si>
  <si>
    <t>Bijdrage themamiddag/ALV 270115</t>
  </si>
  <si>
    <t>Overige inkomsten: Subsidie STREAT (pag. 2)</t>
  </si>
  <si>
    <t>Overige inkomsten: JW&amp;Rad/pol 251116 (pag. 3)</t>
  </si>
  <si>
    <t xml:space="preserve">Overige inkomsten: contributie 2017 </t>
  </si>
  <si>
    <t>Overige inkomsten</t>
  </si>
  <si>
    <t>rente 2015</t>
  </si>
  <si>
    <t>Totaal Baten</t>
  </si>
  <si>
    <t>Lasten</t>
  </si>
  <si>
    <t>secretariaat en organisatie</t>
  </si>
  <si>
    <t xml:space="preserve">bestuurskosten </t>
  </si>
  <si>
    <t xml:space="preserve">BVjong middag/ALV </t>
  </si>
  <si>
    <t>Overige activiteiten: deelname STREAT (pag. 2)</t>
  </si>
  <si>
    <t>Overige activiteiten: JW&amp;Rad/pol 251116 (pag. 3)</t>
  </si>
  <si>
    <t>Overige activiteiten</t>
  </si>
  <si>
    <t>Bijdrage DISWN</t>
  </si>
  <si>
    <t>PR en communicatie</t>
  </si>
  <si>
    <t>website 2017</t>
  </si>
  <si>
    <t>Totaal Lasten</t>
  </si>
  <si>
    <t>Saldo BVjong 2016</t>
  </si>
  <si>
    <t xml:space="preserve">Saldo BVjong </t>
  </si>
  <si>
    <t>Saldo STREAT (pag. 2)</t>
  </si>
  <si>
    <t xml:space="preserve">Spaarrekening </t>
  </si>
  <si>
    <t xml:space="preserve">Bank </t>
  </si>
  <si>
    <t>281116 STREAT Definitief</t>
  </si>
  <si>
    <t>Begroot</t>
  </si>
  <si>
    <t>DISWN</t>
  </si>
  <si>
    <t>BVjong</t>
  </si>
  <si>
    <t>Overige</t>
  </si>
  <si>
    <t>Subtotaal</t>
  </si>
  <si>
    <t>Flyers</t>
  </si>
  <si>
    <t>Vademecums</t>
  </si>
  <si>
    <t>meeting 3# host</t>
  </si>
  <si>
    <t>meeting 3# rooms</t>
  </si>
  <si>
    <t>Coord. Gr. Lisbon</t>
  </si>
  <si>
    <t>Coord. Gr. Kinshasa</t>
  </si>
  <si>
    <t>Overige baten</t>
  </si>
  <si>
    <t>Subtotalen Baten</t>
  </si>
  <si>
    <t>Overige lasten</t>
  </si>
  <si>
    <t>Subtotalen Lasten</t>
  </si>
  <si>
    <t xml:space="preserve">Sub Saldo's </t>
  </si>
  <si>
    <t>Saldo STREAT totaal</t>
  </si>
  <si>
    <t>Begroting en Realisatie Euregionale Studiedag 251116</t>
  </si>
  <si>
    <t>De dato 291216</t>
  </si>
  <si>
    <t>EINDAFREKENING</t>
  </si>
  <si>
    <t xml:space="preserve">Samenwerking tussen: </t>
  </si>
  <si>
    <t>SJW ZL; Trajekt: budgethouder</t>
  </si>
  <si>
    <t>Beroepsvereniging Kinder- en Jongerenwerkers (NL, BVjong; organisatie)</t>
  </si>
  <si>
    <t>Dynamo International Street Workers Network (DISWN; contacten Euregio):</t>
  </si>
  <si>
    <t>LISS Genk (mede-subsidieaanvrager); Bureau Euregio Maas Rijn</t>
  </si>
  <si>
    <t>25 November 2016, van 10.00 tot 17.00 uur, Trefcentrum WVV Maastricht</t>
  </si>
  <si>
    <t>Aantal deelnemers: 60 (werkersbijeenkomst)</t>
  </si>
  <si>
    <t xml:space="preserve">Verslag gereed 291216 </t>
  </si>
  <si>
    <t>Kosten</t>
  </si>
  <si>
    <t>begroot</t>
  </si>
  <si>
    <t>bijgesteld</t>
  </si>
  <si>
    <t>realisatie</t>
  </si>
  <si>
    <t xml:space="preserve">Zaalhuur incluis </t>
  </si>
  <si>
    <t xml:space="preserve">Koffie, lunch 75x </t>
  </si>
  <si>
    <t>Inleiders</t>
  </si>
  <si>
    <t>Coordinatie BVjong</t>
  </si>
  <si>
    <t>PR en Communicatie</t>
  </si>
  <si>
    <t xml:space="preserve">Verslag </t>
  </si>
  <si>
    <t>Vertalers/fluistertolken</t>
  </si>
  <si>
    <t>materialen/verg. BVjong</t>
  </si>
  <si>
    <t>Onvoorzien</t>
  </si>
  <si>
    <t>Totaal Kosten</t>
  </si>
  <si>
    <t>Inkomsten</t>
  </si>
  <si>
    <t>Bijdrage SJW ZL, Trajekt</t>
  </si>
  <si>
    <t>Bijdrage Maastricht</t>
  </si>
  <si>
    <t>PM</t>
  </si>
  <si>
    <t>BIJdrage EMR/voorschot Trajekt</t>
  </si>
  <si>
    <t>Totaal inkomsten</t>
  </si>
  <si>
    <t xml:space="preserve">Saldo </t>
  </si>
  <si>
    <t>Eindsaldo</t>
  </si>
  <si>
    <t>Was getekend: Maastricht, Henk Geelen, secretaris/penningmeester BVjong</t>
  </si>
  <si>
    <t>retour Trajekt 291216: 41</t>
  </si>
  <si>
    <t xml:space="preserve">nabetaling Niko: </t>
  </si>
  <si>
    <t>Saldo JW en Radicalisering 251116 (pag 3 nabetaling)</t>
  </si>
  <si>
    <t>KW Dag 2016</t>
  </si>
  <si>
    <t>FCB project Sociaal Register</t>
  </si>
  <si>
    <t>Saldo FCB Project Sociaal Register (pag. 4)</t>
  </si>
  <si>
    <t xml:space="preserve">Inkomsten </t>
  </si>
  <si>
    <t xml:space="preserve">Uitgaven </t>
  </si>
  <si>
    <t>Saldo (naar pagina 1)</t>
  </si>
  <si>
    <t>Rekening 2016 ingediend januari 2017</t>
  </si>
  <si>
    <t>Ter accordering op de ALV van 250417</t>
  </si>
  <si>
    <t>311216 Concept Financiëel Verslag BVjong 2016</t>
  </si>
  <si>
    <t>FCB</t>
  </si>
  <si>
    <t>Projectcoordinatie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</si>
</sst>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* #,##0&quot; &quot;;&quot; &quot;* #,##0&quot;-&quot;;&quot; &quot;* &quot;- &quot;"/>
  </numFmts>
  <fonts count="15" x14ac:knownFonts="1">
    <font>
      <sz val="12"/>
      <color indexed="8"/>
      <name val="Verdana"/>
    </font>
    <font>
      <sz val="16"/>
      <color indexed="8"/>
      <name val="Arial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Helvetica"/>
    </font>
    <font>
      <sz val="9"/>
      <color indexed="8"/>
      <name val="Arial"/>
    </font>
    <font>
      <u/>
      <sz val="9"/>
      <color indexed="8"/>
      <name val="Arial"/>
    </font>
    <font>
      <u/>
      <sz val="10"/>
      <color indexed="8"/>
      <name val="Arial"/>
    </font>
    <font>
      <sz val="9"/>
      <color indexed="11"/>
      <name val="Arial"/>
    </font>
    <font>
      <b/>
      <sz val="16"/>
      <color indexed="8"/>
      <name val="Calibri"/>
    </font>
    <font>
      <b/>
      <sz val="12"/>
      <color indexed="8"/>
      <name val="Calibri"/>
    </font>
    <font>
      <sz val="8"/>
      <name val="Verdana"/>
    </font>
    <font>
      <sz val="9"/>
      <color indexed="81"/>
      <name val="Verdana"/>
    </font>
    <font>
      <b/>
      <sz val="9"/>
      <color indexed="81"/>
      <name val="Verdana"/>
    </font>
    <font>
      <sz val="11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/>
    <xf numFmtId="3" fontId="3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/>
    <xf numFmtId="0" fontId="0" fillId="2" borderId="5" xfId="0" applyNumberFormat="1" applyFont="1" applyFill="1" applyBorder="1" applyAlignment="1">
      <alignment vertical="top" wrapText="1"/>
    </xf>
    <xf numFmtId="0" fontId="0" fillId="2" borderId="6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1" fontId="5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/>
    <xf numFmtId="3" fontId="6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/>
    <xf numFmtId="0" fontId="5" fillId="2" borderId="1" xfId="0" applyNumberFormat="1" applyFont="1" applyFill="1" applyBorder="1" applyAlignment="1"/>
    <xf numFmtId="3" fontId="7" fillId="2" borderId="1" xfId="0" applyNumberFormat="1" applyFont="1" applyFill="1" applyBorder="1" applyAlignment="1"/>
    <xf numFmtId="3" fontId="7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vertical="top" wrapText="1"/>
    </xf>
    <xf numFmtId="0" fontId="0" fillId="2" borderId="9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vertical="top" wrapText="1"/>
    </xf>
    <xf numFmtId="164" fontId="5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9" fillId="2" borderId="1" xfId="0" applyNumberFormat="1" applyFont="1" applyFill="1" applyBorder="1" applyAlignment="1"/>
    <xf numFmtId="0" fontId="10" fillId="2" borderId="1" xfId="0" applyNumberFormat="1" applyFont="1" applyFill="1" applyBorder="1" applyAlignment="1"/>
    <xf numFmtId="0" fontId="0" fillId="2" borderId="1" xfId="0" applyNumberFormat="1" applyFont="1" applyFill="1" applyBorder="1" applyAlignment="1"/>
    <xf numFmtId="49" fontId="10" fillId="2" borderId="1" xfId="0" applyNumberFormat="1" applyFont="1" applyFill="1" applyBorder="1" applyAlignment="1"/>
    <xf numFmtId="14" fontId="10" fillId="2" borderId="1" xfId="0" applyNumberFormat="1" applyFont="1" applyFill="1" applyBorder="1" applyAlignment="1"/>
    <xf numFmtId="49" fontId="0" fillId="2" borderId="1" xfId="0" applyNumberFormat="1" applyFont="1" applyFill="1" applyBorder="1" applyAlignment="1"/>
    <xf numFmtId="3" fontId="0" fillId="2" borderId="1" xfId="0" applyNumberFormat="1" applyFont="1" applyFill="1" applyBorder="1" applyAlignment="1"/>
    <xf numFmtId="3" fontId="0" fillId="0" borderId="1" xfId="0" applyNumberFormat="1" applyFont="1" applyBorder="1" applyAlignment="1">
      <alignment vertical="top" wrapText="1"/>
    </xf>
    <xf numFmtId="3" fontId="10" fillId="2" borderId="1" xfId="0" applyNumberFormat="1" applyFont="1" applyFill="1" applyBorder="1" applyAlignment="1"/>
    <xf numFmtId="14" fontId="0" fillId="0" borderId="0" xfId="0" applyNumberFormat="1" applyFont="1" applyAlignment="1">
      <alignment vertical="top" wrapText="1"/>
    </xf>
    <xf numFmtId="1" fontId="14" fillId="2" borderId="1" xfId="0" applyNumberFormat="1" applyFont="1" applyFill="1" applyBorder="1" applyAlignment="1"/>
  </cellXfs>
  <cellStyles count="1">
    <cellStyle name="Norma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0"/>
  <sheetViews>
    <sheetView showGridLines="0" tabSelected="1" zoomScale="150" zoomScaleNormal="150" zoomScalePageLayoutView="150" workbookViewId="0">
      <selection activeCell="B6" sqref="B6"/>
    </sheetView>
  </sheetViews>
  <sheetFormatPr baseColWidth="10" defaultColWidth="6.875" defaultRowHeight="12" customHeight="1" x14ac:dyDescent="0"/>
  <cols>
    <col min="1" max="1" width="28.5" style="1" customWidth="1"/>
    <col min="2" max="2" width="6.125" style="1" customWidth="1"/>
    <col min="3" max="3" width="1.125" style="1" customWidth="1"/>
    <col min="4" max="4" width="5.625" style="1" customWidth="1"/>
    <col min="5" max="5" width="1.125" style="1" customWidth="1"/>
    <col min="6" max="6" width="6" style="1" customWidth="1"/>
    <col min="7" max="7" width="6.875" style="1" customWidth="1"/>
    <col min="8" max="8" width="4.625" style="1" customWidth="1"/>
    <col min="9" max="12" width="6.875" style="1" hidden="1" customWidth="1"/>
    <col min="13" max="256" width="6.875" style="1" customWidth="1"/>
  </cols>
  <sheetData>
    <row r="1" spans="1:256" ht="18" customHeight="1">
      <c r="A1" s="2" t="s">
        <v>92</v>
      </c>
      <c r="B1" s="3"/>
      <c r="C1" s="3"/>
      <c r="D1" s="3"/>
      <c r="E1" s="3"/>
      <c r="F1" s="3"/>
      <c r="G1" s="3"/>
      <c r="H1" s="4"/>
      <c r="I1" s="5"/>
      <c r="J1" s="5"/>
      <c r="K1" s="5"/>
      <c r="L1" s="6"/>
    </row>
    <row r="2" spans="1:256" ht="17" customHeight="1">
      <c r="A2" s="52" t="s">
        <v>91</v>
      </c>
      <c r="B2" s="3"/>
      <c r="C2" s="3"/>
      <c r="D2" s="3"/>
      <c r="E2" s="3"/>
      <c r="F2" s="3"/>
      <c r="G2" s="3"/>
      <c r="H2" s="7"/>
      <c r="I2" s="8"/>
      <c r="J2" s="8"/>
      <c r="K2" s="8"/>
      <c r="L2" s="9"/>
    </row>
    <row r="3" spans="1:256" ht="12" customHeight="1">
      <c r="A3" s="10" t="s">
        <v>0</v>
      </c>
      <c r="B3" s="11">
        <f>D3</f>
        <v>3581.16</v>
      </c>
      <c r="C3" s="11"/>
      <c r="D3" s="11">
        <f>4362-819+38.16</f>
        <v>3581.16</v>
      </c>
      <c r="E3" s="3"/>
      <c r="F3" s="11"/>
      <c r="G3" s="3"/>
      <c r="H3" s="7"/>
      <c r="I3" s="8"/>
      <c r="J3" s="8"/>
      <c r="K3" s="8"/>
      <c r="L3" s="9"/>
    </row>
    <row r="4" spans="1:256" ht="12" customHeight="1">
      <c r="A4" s="12"/>
      <c r="B4" s="12"/>
      <c r="C4" s="12"/>
      <c r="D4" s="12"/>
      <c r="E4" s="12"/>
      <c r="F4" s="12"/>
      <c r="G4" s="13"/>
      <c r="H4" s="7"/>
      <c r="I4" s="8"/>
      <c r="J4" s="8"/>
      <c r="K4" s="8"/>
      <c r="L4" s="9"/>
    </row>
    <row r="5" spans="1:256" ht="12" customHeight="1">
      <c r="A5" s="14" t="s">
        <v>1</v>
      </c>
      <c r="B5" s="14" t="s">
        <v>2</v>
      </c>
      <c r="C5" s="15"/>
      <c r="D5" s="14" t="s">
        <v>3</v>
      </c>
      <c r="E5" s="15"/>
      <c r="F5" s="14" t="s">
        <v>4</v>
      </c>
      <c r="G5" s="16"/>
      <c r="H5" s="7"/>
      <c r="I5" s="8"/>
      <c r="J5" s="8"/>
      <c r="K5" s="8"/>
      <c r="L5" s="9"/>
    </row>
    <row r="6" spans="1:256" ht="12" customHeight="1">
      <c r="A6" s="14" t="s">
        <v>5</v>
      </c>
      <c r="B6" s="17">
        <f>25*(71+43)</f>
        <v>2850</v>
      </c>
      <c r="C6" s="17"/>
      <c r="D6" s="17">
        <v>5000</v>
      </c>
      <c r="E6" s="17"/>
      <c r="F6" s="17">
        <f t="shared" ref="F6:F14" si="0">B6-D6</f>
        <v>-2150</v>
      </c>
      <c r="G6" s="16"/>
      <c r="H6" s="7"/>
      <c r="I6" s="8"/>
      <c r="J6" s="8"/>
      <c r="K6" s="8"/>
      <c r="L6" s="9"/>
    </row>
    <row r="7" spans="1:256" ht="12" customHeight="1">
      <c r="A7" s="14" t="s">
        <v>6</v>
      </c>
      <c r="B7" s="17">
        <v>0</v>
      </c>
      <c r="C7" s="17"/>
      <c r="D7" s="17">
        <v>500</v>
      </c>
      <c r="E7" s="17"/>
      <c r="F7" s="17">
        <f t="shared" si="0"/>
        <v>-500</v>
      </c>
      <c r="G7" s="16"/>
      <c r="H7" s="7"/>
      <c r="I7" s="8"/>
      <c r="J7" s="8"/>
      <c r="K7" s="8"/>
      <c r="L7" s="9"/>
    </row>
    <row r="8" spans="1:256" ht="12" customHeight="1">
      <c r="A8" s="14" t="s">
        <v>7</v>
      </c>
      <c r="B8" s="17">
        <v>0</v>
      </c>
      <c r="C8" s="17"/>
      <c r="D8" s="17">
        <v>1740</v>
      </c>
      <c r="E8" s="17"/>
      <c r="F8" s="17">
        <f t="shared" si="0"/>
        <v>-1740</v>
      </c>
      <c r="G8" s="16"/>
      <c r="H8" s="18"/>
      <c r="I8" s="19"/>
      <c r="J8" s="19"/>
      <c r="K8" s="19"/>
      <c r="L8" s="20"/>
    </row>
    <row r="9" spans="1:256" ht="12" customHeight="1">
      <c r="A9" s="14" t="s">
        <v>8</v>
      </c>
      <c r="B9" s="17">
        <v>1563</v>
      </c>
      <c r="C9" s="17"/>
      <c r="D9" s="17">
        <v>0</v>
      </c>
      <c r="E9" s="17"/>
      <c r="F9" s="17">
        <f t="shared" si="0"/>
        <v>1563</v>
      </c>
      <c r="G9" s="16"/>
      <c r="H9" s="18"/>
      <c r="I9" s="19"/>
      <c r="J9" s="19"/>
      <c r="K9" s="19"/>
      <c r="L9" s="20"/>
    </row>
    <row r="10" spans="1:256" ht="12" customHeight="1">
      <c r="A10" s="14" t="s">
        <v>9</v>
      </c>
      <c r="B10" s="17">
        <v>0</v>
      </c>
      <c r="C10" s="17"/>
      <c r="D10" s="17">
        <v>0</v>
      </c>
      <c r="E10" s="17"/>
      <c r="F10" s="17">
        <f t="shared" si="0"/>
        <v>0</v>
      </c>
      <c r="G10" s="16"/>
      <c r="H10" s="18"/>
      <c r="I10" s="19"/>
      <c r="J10" s="19"/>
      <c r="K10" s="19"/>
      <c r="L10" s="20"/>
    </row>
    <row r="11" spans="1:256" ht="12" customHeight="1">
      <c r="A11" s="14" t="s">
        <v>85</v>
      </c>
      <c r="B11" s="17">
        <v>0</v>
      </c>
      <c r="C11" s="17"/>
      <c r="D11" s="17">
        <v>0</v>
      </c>
      <c r="E11" s="17"/>
      <c r="F11" s="17">
        <f t="shared" si="0"/>
        <v>0</v>
      </c>
      <c r="G11" s="16"/>
      <c r="H11" s="18"/>
      <c r="I11" s="19"/>
      <c r="J11" s="19"/>
      <c r="K11" s="19"/>
      <c r="L11" s="2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ht="12" customHeight="1">
      <c r="A12" s="14" t="s">
        <v>10</v>
      </c>
      <c r="B12" s="17">
        <v>0</v>
      </c>
      <c r="C12" s="17"/>
      <c r="D12" s="17">
        <v>0</v>
      </c>
      <c r="E12" s="17"/>
      <c r="F12" s="17">
        <f t="shared" si="0"/>
        <v>0</v>
      </c>
      <c r="G12" s="16"/>
      <c r="H12" s="7"/>
      <c r="I12" s="8"/>
      <c r="J12" s="8"/>
      <c r="K12" s="8"/>
      <c r="L12" s="9"/>
    </row>
    <row r="13" spans="1:256" ht="12" customHeight="1">
      <c r="A13" s="14" t="s">
        <v>11</v>
      </c>
      <c r="B13" s="17">
        <v>15.17</v>
      </c>
      <c r="C13" s="17"/>
      <c r="D13" s="17">
        <v>0</v>
      </c>
      <c r="E13" s="17"/>
      <c r="F13" s="17">
        <f t="shared" si="0"/>
        <v>15.17</v>
      </c>
      <c r="G13" s="16"/>
      <c r="H13" s="7"/>
      <c r="I13" s="8"/>
      <c r="J13" s="8"/>
      <c r="K13" s="8"/>
      <c r="L13" s="9"/>
    </row>
    <row r="14" spans="1:256" ht="12" customHeight="1">
      <c r="A14" s="14" t="s">
        <v>12</v>
      </c>
      <c r="B14" s="17">
        <f>SUM(B6:B13)</f>
        <v>4428.17</v>
      </c>
      <c r="C14" s="15"/>
      <c r="D14" s="17">
        <f>SUM(D6:D13)</f>
        <v>7240</v>
      </c>
      <c r="E14" s="15"/>
      <c r="F14" s="17">
        <f t="shared" si="0"/>
        <v>-2811.83</v>
      </c>
      <c r="G14" s="21"/>
      <c r="H14" s="7"/>
      <c r="I14" s="8"/>
      <c r="J14" s="8"/>
      <c r="K14" s="8"/>
      <c r="L14" s="9"/>
    </row>
    <row r="15" spans="1:256" ht="12" customHeight="1">
      <c r="A15" s="22"/>
      <c r="B15" s="23"/>
      <c r="C15" s="15"/>
      <c r="D15" s="15"/>
      <c r="E15" s="15"/>
      <c r="F15" s="17"/>
      <c r="G15" s="24"/>
      <c r="H15" s="7"/>
      <c r="I15" s="8"/>
      <c r="J15" s="8"/>
      <c r="K15" s="8"/>
      <c r="L15" s="9"/>
    </row>
    <row r="16" spans="1:256" ht="12" customHeight="1">
      <c r="A16" s="14" t="s">
        <v>13</v>
      </c>
      <c r="B16" s="14" t="s">
        <v>2</v>
      </c>
      <c r="C16" s="15"/>
      <c r="D16" s="14" t="s">
        <v>3</v>
      </c>
      <c r="E16" s="15"/>
      <c r="F16" s="14" t="s">
        <v>4</v>
      </c>
      <c r="G16" s="21"/>
      <c r="H16" s="7"/>
      <c r="I16" s="8"/>
      <c r="J16" s="8"/>
      <c r="K16" s="8"/>
      <c r="L16" s="9"/>
    </row>
    <row r="17" spans="1:256" ht="12" customHeight="1">
      <c r="A17" s="14" t="s">
        <v>14</v>
      </c>
      <c r="B17" s="17">
        <f>5+33.09+150+150+150+32.79+150+150+20.99+34.69+3.75+150+150+32.75+11.5+223.85+150+92.58+150</f>
        <v>1840.9899999999998</v>
      </c>
      <c r="C17" s="15"/>
      <c r="D17" s="17">
        <v>3000</v>
      </c>
      <c r="E17" s="15"/>
      <c r="F17" s="17">
        <f t="shared" ref="F17:F28" si="1">B17-D17</f>
        <v>-1159.0100000000002</v>
      </c>
      <c r="G17" s="21"/>
      <c r="H17" s="7"/>
      <c r="I17" s="8"/>
      <c r="J17" s="8"/>
      <c r="K17" s="8"/>
      <c r="L17" s="9"/>
    </row>
    <row r="18" spans="1:256" ht="12" customHeight="1">
      <c r="A18" s="14" t="s">
        <v>15</v>
      </c>
      <c r="B18" s="17">
        <f>16.95+28.4+30.92+5+64.7+6+12.25+30.2+235+22.5+28.4+7.8+10.2+215+30.8-2.4+200</f>
        <v>941.71999999999991</v>
      </c>
      <c r="C18" s="15"/>
      <c r="D18" s="17">
        <v>1500</v>
      </c>
      <c r="E18" s="15"/>
      <c r="F18" s="17">
        <f t="shared" si="1"/>
        <v>-558.28000000000009</v>
      </c>
      <c r="G18" s="21"/>
      <c r="H18" s="7"/>
      <c r="I18" s="8"/>
      <c r="J18" s="8"/>
      <c r="K18" s="8"/>
      <c r="L18" s="9"/>
    </row>
    <row r="19" spans="1:256" ht="12" customHeight="1">
      <c r="A19" s="14" t="s">
        <v>16</v>
      </c>
      <c r="B19" s="17">
        <v>603.83000000000004</v>
      </c>
      <c r="C19" s="15"/>
      <c r="D19" s="17">
        <v>250</v>
      </c>
      <c r="E19" s="15"/>
      <c r="F19" s="17">
        <f t="shared" si="1"/>
        <v>353.83000000000004</v>
      </c>
      <c r="G19" s="21"/>
      <c r="H19" s="7"/>
      <c r="I19" s="8"/>
      <c r="J19" s="8"/>
      <c r="K19" s="8"/>
      <c r="L19" s="9"/>
    </row>
    <row r="20" spans="1:256" ht="12" customHeight="1">
      <c r="A20" s="14" t="s">
        <v>17</v>
      </c>
      <c r="B20" s="17">
        <v>1563</v>
      </c>
      <c r="C20" s="15"/>
      <c r="D20" s="17">
        <v>1740</v>
      </c>
      <c r="E20" s="15"/>
      <c r="F20" s="17">
        <f t="shared" si="1"/>
        <v>-177</v>
      </c>
      <c r="G20" s="21"/>
      <c r="H20" s="18"/>
      <c r="I20" s="19"/>
      <c r="J20" s="19"/>
      <c r="K20" s="19"/>
      <c r="L20" s="20"/>
    </row>
    <row r="21" spans="1:256" ht="12" customHeight="1">
      <c r="A21" s="14" t="s">
        <v>18</v>
      </c>
      <c r="B21" s="17">
        <v>0</v>
      </c>
      <c r="C21" s="15"/>
      <c r="D21" s="17">
        <v>0</v>
      </c>
      <c r="E21" s="15"/>
      <c r="F21" s="17">
        <f t="shared" si="1"/>
        <v>0</v>
      </c>
      <c r="G21" s="21"/>
      <c r="H21" s="18"/>
      <c r="I21" s="19"/>
      <c r="J21" s="19"/>
      <c r="K21" s="19"/>
      <c r="L21" s="20"/>
    </row>
    <row r="22" spans="1:256" ht="12" customHeight="1">
      <c r="A22" s="14" t="s">
        <v>84</v>
      </c>
      <c r="B22" s="17">
        <v>1075</v>
      </c>
      <c r="C22" s="15"/>
      <c r="D22" s="17">
        <v>0</v>
      </c>
      <c r="E22" s="15"/>
      <c r="F22" s="17">
        <v>0</v>
      </c>
      <c r="G22" s="21"/>
      <c r="H22" s="18"/>
      <c r="I22" s="19"/>
      <c r="J22" s="19"/>
      <c r="K22" s="19"/>
      <c r="L22" s="20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</row>
    <row r="23" spans="1:256" ht="12" customHeight="1">
      <c r="A23" s="14" t="s">
        <v>85</v>
      </c>
      <c r="B23" s="17">
        <v>0</v>
      </c>
      <c r="C23" s="15"/>
      <c r="D23" s="17">
        <v>0</v>
      </c>
      <c r="E23" s="15"/>
      <c r="F23" s="17">
        <v>0</v>
      </c>
      <c r="G23" s="21"/>
      <c r="H23" s="18"/>
      <c r="I23" s="19"/>
      <c r="J23" s="19"/>
      <c r="K23" s="19"/>
      <c r="L23" s="20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</row>
    <row r="24" spans="1:256" ht="12" customHeight="1">
      <c r="A24" s="14" t="s">
        <v>19</v>
      </c>
      <c r="B24" s="17">
        <v>0</v>
      </c>
      <c r="C24" s="15"/>
      <c r="D24" s="17">
        <v>0</v>
      </c>
      <c r="E24" s="15"/>
      <c r="F24" s="25">
        <f t="shared" si="1"/>
        <v>0</v>
      </c>
      <c r="G24" s="21"/>
      <c r="H24" s="7"/>
      <c r="I24" s="8"/>
      <c r="J24" s="8"/>
      <c r="K24" s="8"/>
      <c r="L24" s="9"/>
    </row>
    <row r="25" spans="1:256" ht="12" customHeight="1">
      <c r="A25" s="14" t="s">
        <v>20</v>
      </c>
      <c r="B25" s="17">
        <v>250</v>
      </c>
      <c r="C25" s="15"/>
      <c r="D25" s="17">
        <v>250</v>
      </c>
      <c r="E25" s="15"/>
      <c r="F25" s="17">
        <f t="shared" si="1"/>
        <v>0</v>
      </c>
      <c r="G25" s="21"/>
      <c r="H25" s="7"/>
      <c r="I25" s="8"/>
      <c r="J25" s="8"/>
      <c r="K25" s="8"/>
      <c r="L25" s="9"/>
    </row>
    <row r="26" spans="1:256" ht="12" customHeight="1">
      <c r="A26" s="14" t="s">
        <v>21</v>
      </c>
      <c r="B26" s="17">
        <v>0</v>
      </c>
      <c r="C26" s="17"/>
      <c r="D26" s="17">
        <v>250</v>
      </c>
      <c r="E26" s="17"/>
      <c r="F26" s="17">
        <f t="shared" si="1"/>
        <v>-250</v>
      </c>
      <c r="G26" s="21"/>
      <c r="H26" s="7"/>
      <c r="I26" s="8"/>
      <c r="J26" s="8"/>
      <c r="K26" s="8"/>
      <c r="L26" s="9"/>
    </row>
    <row r="27" spans="1:256" ht="12" customHeight="1">
      <c r="A27" s="14" t="s">
        <v>22</v>
      </c>
      <c r="B27" s="17">
        <v>217.8</v>
      </c>
      <c r="C27" s="17"/>
      <c r="D27" s="17">
        <v>250</v>
      </c>
      <c r="E27" s="17"/>
      <c r="F27" s="17">
        <f t="shared" si="1"/>
        <v>-32.199999999999989</v>
      </c>
      <c r="G27" s="16"/>
      <c r="H27" s="7"/>
      <c r="I27" s="8"/>
      <c r="J27" s="8"/>
      <c r="K27" s="8"/>
      <c r="L27" s="9"/>
    </row>
    <row r="28" spans="1:256" ht="12" customHeight="1">
      <c r="A28" s="14" t="s">
        <v>23</v>
      </c>
      <c r="B28" s="17">
        <f>SUM(B17:B27)</f>
        <v>6492.3399999999992</v>
      </c>
      <c r="C28" s="17"/>
      <c r="D28" s="17">
        <f>SUM(D17:D27)</f>
        <v>7240</v>
      </c>
      <c r="E28" s="17"/>
      <c r="F28" s="17">
        <f t="shared" si="1"/>
        <v>-747.66000000000076</v>
      </c>
      <c r="G28" s="16"/>
      <c r="H28" s="7"/>
      <c r="I28" s="8"/>
      <c r="J28" s="8"/>
      <c r="K28" s="8"/>
      <c r="L28" s="9"/>
    </row>
    <row r="29" spans="1:256" ht="12" customHeight="1">
      <c r="A29" s="26"/>
      <c r="B29" s="17"/>
      <c r="C29" s="17"/>
      <c r="D29" s="17"/>
      <c r="E29" s="17"/>
      <c r="F29" s="17"/>
      <c r="G29" s="16"/>
      <c r="H29" s="18"/>
      <c r="I29" s="19"/>
      <c r="J29" s="19"/>
      <c r="K29" s="19"/>
      <c r="L29" s="20"/>
    </row>
    <row r="30" spans="1:256" ht="12" customHeight="1">
      <c r="A30" s="14" t="s">
        <v>24</v>
      </c>
      <c r="B30" s="17">
        <f>B14-B28</f>
        <v>-2064.1699999999992</v>
      </c>
      <c r="C30" s="17"/>
      <c r="D30" s="17">
        <f>D14-D28</f>
        <v>0</v>
      </c>
      <c r="E30" s="17"/>
      <c r="F30" s="17">
        <f>B30-D30</f>
        <v>-2064.1699999999992</v>
      </c>
      <c r="G30" s="16"/>
      <c r="H30" s="7"/>
      <c r="I30" s="8"/>
      <c r="J30" s="8"/>
      <c r="K30" s="8"/>
      <c r="L30" s="9"/>
    </row>
    <row r="31" spans="1:256" ht="12" customHeight="1">
      <c r="A31" s="15"/>
      <c r="B31" s="17"/>
      <c r="C31" s="17"/>
      <c r="D31" s="17"/>
      <c r="E31" s="17"/>
      <c r="F31" s="17"/>
      <c r="G31" s="16"/>
      <c r="H31" s="18"/>
      <c r="I31" s="19"/>
      <c r="J31" s="19"/>
      <c r="K31" s="19"/>
      <c r="L31" s="20"/>
    </row>
    <row r="32" spans="1:256" ht="12" customHeight="1">
      <c r="A32" s="14" t="s">
        <v>25</v>
      </c>
      <c r="B32" s="17">
        <f>B3+B30</f>
        <v>1516.9900000000007</v>
      </c>
      <c r="C32" s="11"/>
      <c r="D32" s="11">
        <f>D3+D30</f>
        <v>3581.16</v>
      </c>
      <c r="E32" s="11"/>
      <c r="F32" s="17">
        <f>B32-D32</f>
        <v>-2064.1699999999992</v>
      </c>
      <c r="G32" s="16"/>
      <c r="H32" s="7"/>
      <c r="I32" s="8"/>
      <c r="J32" s="8"/>
      <c r="K32" s="8"/>
      <c r="L32" s="9"/>
    </row>
    <row r="33" spans="1:256" ht="12" customHeight="1">
      <c r="A33" s="26"/>
      <c r="B33" s="11"/>
      <c r="C33" s="11"/>
      <c r="D33" s="11"/>
      <c r="E33" s="11"/>
      <c r="F33" s="17"/>
      <c r="G33" s="16"/>
      <c r="H33" s="18"/>
      <c r="I33" s="19"/>
      <c r="J33" s="19"/>
      <c r="K33" s="19"/>
      <c r="L33" s="20"/>
    </row>
    <row r="34" spans="1:256" ht="12" customHeight="1">
      <c r="A34" s="14" t="s">
        <v>26</v>
      </c>
      <c r="B34" s="11">
        <v>0</v>
      </c>
      <c r="C34" s="11"/>
      <c r="D34" s="11">
        <v>0</v>
      </c>
      <c r="E34" s="11"/>
      <c r="F34" s="17">
        <v>0</v>
      </c>
      <c r="G34" s="16"/>
      <c r="H34" s="18"/>
      <c r="I34" s="19"/>
      <c r="J34" s="19"/>
      <c r="K34" s="19"/>
      <c r="L34" s="20"/>
    </row>
    <row r="35" spans="1:256" ht="12" customHeight="1">
      <c r="A35" s="14" t="s">
        <v>83</v>
      </c>
      <c r="B35" s="17">
        <v>2000</v>
      </c>
      <c r="C35" s="17"/>
      <c r="D35" s="17">
        <v>0</v>
      </c>
      <c r="E35" s="17"/>
      <c r="F35" s="17">
        <f>B35-D35</f>
        <v>2000</v>
      </c>
      <c r="G35" s="16"/>
      <c r="H35" s="18"/>
      <c r="I35" s="19"/>
      <c r="J35" s="19"/>
      <c r="K35" s="19"/>
      <c r="L35" s="20"/>
    </row>
    <row r="36" spans="1:256" ht="12" customHeight="1">
      <c r="A36" s="14" t="s">
        <v>86</v>
      </c>
      <c r="B36" s="17">
        <v>0</v>
      </c>
      <c r="C36" s="17"/>
      <c r="D36" s="17">
        <v>0</v>
      </c>
      <c r="E36" s="17"/>
      <c r="F36" s="17">
        <v>0</v>
      </c>
      <c r="G36" s="16"/>
      <c r="H36" s="18"/>
      <c r="I36" s="19"/>
      <c r="J36" s="19"/>
      <c r="K36" s="19"/>
      <c r="L36" s="2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12" customHeight="1">
      <c r="A37" s="15"/>
      <c r="B37" s="17"/>
      <c r="C37" s="17"/>
      <c r="D37" s="17"/>
      <c r="E37" s="17"/>
      <c r="F37" s="17"/>
      <c r="G37" s="16"/>
      <c r="H37" s="18"/>
      <c r="I37" s="19"/>
      <c r="J37" s="19"/>
      <c r="K37" s="19"/>
      <c r="L37" s="20"/>
    </row>
    <row r="38" spans="1:256" ht="12" customHeight="1">
      <c r="A38" s="10" t="s">
        <v>27</v>
      </c>
      <c r="B38" s="23">
        <v>0</v>
      </c>
      <c r="C38" s="27"/>
      <c r="D38" s="27">
        <v>3581</v>
      </c>
      <c r="E38" s="27"/>
      <c r="F38" s="17"/>
      <c r="G38" s="28"/>
      <c r="H38" s="7"/>
      <c r="I38" s="8"/>
      <c r="J38" s="8"/>
      <c r="K38" s="8"/>
      <c r="L38" s="9"/>
    </row>
    <row r="39" spans="1:256" ht="12" customHeight="1">
      <c r="A39" s="10" t="s">
        <v>28</v>
      </c>
      <c r="B39" s="23">
        <f>B32+B34+B35-B38</f>
        <v>3516.9900000000007</v>
      </c>
      <c r="C39" s="27"/>
      <c r="D39" s="27">
        <v>0</v>
      </c>
      <c r="E39" s="27"/>
      <c r="F39" s="17"/>
      <c r="G39" s="12"/>
      <c r="H39" s="7"/>
      <c r="I39" s="8"/>
      <c r="J39" s="8"/>
      <c r="K39" s="8"/>
      <c r="L39" s="9"/>
    </row>
    <row r="40" spans="1:256" ht="12" customHeight="1">
      <c r="A40" s="3"/>
      <c r="B40" s="27"/>
      <c r="C40" s="27"/>
      <c r="D40" s="27"/>
      <c r="E40" s="27"/>
      <c r="F40" s="27"/>
      <c r="G40" s="28"/>
      <c r="H40" s="29"/>
      <c r="I40" s="30"/>
      <c r="J40" s="30"/>
      <c r="K40" s="30"/>
      <c r="L40" s="31"/>
    </row>
  </sheetData>
  <phoneticPr fontId="11" type="noConversion"/>
  <pageMargins left="0.75" right="0.75" top="1" bottom="1" header="0.5" footer="0.5"/>
  <pageSetup orientation="portrait"/>
  <headerFooter>
    <oddFooter>&amp;L&amp;"Helvetica,Regular"&amp;12&amp;K000000	&amp;P</oddFooter>
  </headerFooter>
  <legacy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6"/>
  <sheetViews>
    <sheetView showGridLines="0" workbookViewId="0"/>
  </sheetViews>
  <sheetFormatPr baseColWidth="10" defaultColWidth="10.625" defaultRowHeight="16" customHeight="1" x14ac:dyDescent="0"/>
  <cols>
    <col min="1" max="1" width="11.375" style="32" customWidth="1"/>
    <col min="2" max="2" width="5.625" style="32" customWidth="1"/>
    <col min="3" max="3" width="4.875" style="32" customWidth="1"/>
    <col min="4" max="4" width="5.375" style="32" customWidth="1"/>
    <col min="5" max="5" width="5.5" style="32" customWidth="1"/>
    <col min="6" max="6" width="1.875" style="32" customWidth="1"/>
    <col min="7" max="7" width="6.125" style="32" customWidth="1"/>
    <col min="8" max="9" width="5.375" style="32" customWidth="1"/>
    <col min="10" max="10" width="5.625" style="32" customWidth="1"/>
    <col min="11" max="256" width="10.625" style="32" customWidth="1"/>
  </cols>
  <sheetData>
    <row r="1" spans="1:10" ht="22" customHeight="1">
      <c r="A1" s="33" t="s">
        <v>29</v>
      </c>
      <c r="B1" s="34"/>
      <c r="C1" s="34"/>
      <c r="D1" s="34"/>
      <c r="E1" s="34"/>
      <c r="F1" s="34"/>
      <c r="G1" s="34"/>
      <c r="H1" s="35"/>
      <c r="I1" s="34"/>
      <c r="J1" s="35"/>
    </row>
    <row r="2" spans="1:10" ht="18" customHeight="1">
      <c r="A2" s="36" t="s">
        <v>30</v>
      </c>
      <c r="B2" s="37"/>
      <c r="C2" s="37"/>
      <c r="D2" s="37"/>
      <c r="E2" s="37"/>
      <c r="F2" s="37"/>
      <c r="G2" s="36" t="s">
        <v>2</v>
      </c>
      <c r="H2" s="35"/>
      <c r="I2" s="37"/>
      <c r="J2" s="35"/>
    </row>
    <row r="3" spans="1:10" ht="22" customHeight="1">
      <c r="A3" s="36" t="s">
        <v>1</v>
      </c>
      <c r="B3" s="36" t="s">
        <v>31</v>
      </c>
      <c r="C3" s="36" t="s">
        <v>32</v>
      </c>
      <c r="D3" s="36" t="s">
        <v>33</v>
      </c>
      <c r="E3" s="36" t="s">
        <v>34</v>
      </c>
      <c r="F3" s="37"/>
      <c r="G3" s="36" t="s">
        <v>31</v>
      </c>
      <c r="H3" s="36" t="s">
        <v>32</v>
      </c>
      <c r="I3" s="36" t="s">
        <v>33</v>
      </c>
      <c r="J3" s="36" t="s">
        <v>34</v>
      </c>
    </row>
    <row r="4" spans="1:10" ht="12.75" customHeight="1">
      <c r="A4" s="36" t="s">
        <v>35</v>
      </c>
      <c r="B4" s="38">
        <v>320</v>
      </c>
      <c r="C4" s="37">
        <v>80</v>
      </c>
      <c r="D4" s="37">
        <v>0</v>
      </c>
      <c r="E4" s="38">
        <f t="shared" ref="E4:E10" si="0">SUM(B4+C4+D4)</f>
        <v>400</v>
      </c>
      <c r="F4" s="38"/>
      <c r="G4" s="38">
        <v>0</v>
      </c>
      <c r="H4" s="38">
        <v>0</v>
      </c>
      <c r="I4" s="37">
        <v>0</v>
      </c>
      <c r="J4" s="38">
        <f t="shared" ref="J4:J10" si="1">SUM(G4+H4+I4)</f>
        <v>0</v>
      </c>
    </row>
    <row r="5" spans="1:10" ht="12.75" customHeight="1">
      <c r="A5" s="36" t="s">
        <v>36</v>
      </c>
      <c r="B5" s="38">
        <v>2313.6</v>
      </c>
      <c r="C5" s="37">
        <v>578</v>
      </c>
      <c r="D5" s="37">
        <v>0</v>
      </c>
      <c r="E5" s="38">
        <f t="shared" si="0"/>
        <v>2891.6</v>
      </c>
      <c r="F5" s="37"/>
      <c r="G5" s="38">
        <v>0</v>
      </c>
      <c r="H5" s="38">
        <v>0</v>
      </c>
      <c r="I5" s="37">
        <v>0</v>
      </c>
      <c r="J5" s="38">
        <f t="shared" si="1"/>
        <v>0</v>
      </c>
    </row>
    <row r="6" spans="1:10" ht="12.75" customHeight="1">
      <c r="A6" s="36" t="s">
        <v>37</v>
      </c>
      <c r="B6" s="37">
        <v>2304</v>
      </c>
      <c r="C6" s="37">
        <v>578</v>
      </c>
      <c r="D6" s="37">
        <v>0</v>
      </c>
      <c r="E6" s="38">
        <f t="shared" si="0"/>
        <v>2882</v>
      </c>
      <c r="F6" s="37"/>
      <c r="G6" s="37">
        <v>0</v>
      </c>
      <c r="H6" s="38">
        <v>0</v>
      </c>
      <c r="I6" s="37">
        <v>0</v>
      </c>
      <c r="J6" s="38">
        <f t="shared" si="1"/>
        <v>0</v>
      </c>
    </row>
    <row r="7" spans="1:10" ht="12.75" customHeight="1">
      <c r="A7" s="36" t="s">
        <v>38</v>
      </c>
      <c r="B7" s="37">
        <v>1200</v>
      </c>
      <c r="C7" s="37">
        <v>300</v>
      </c>
      <c r="D7" s="37">
        <v>0</v>
      </c>
      <c r="E7" s="38">
        <f t="shared" si="0"/>
        <v>1500</v>
      </c>
      <c r="F7" s="37"/>
      <c r="G7" s="37">
        <v>0</v>
      </c>
      <c r="H7" s="38">
        <v>0</v>
      </c>
      <c r="I7" s="37">
        <v>0</v>
      </c>
      <c r="J7" s="38">
        <f t="shared" si="1"/>
        <v>0</v>
      </c>
    </row>
    <row r="8" spans="1:10" ht="12.75" customHeight="1">
      <c r="A8" s="36" t="s">
        <v>39</v>
      </c>
      <c r="B8" s="37">
        <v>160</v>
      </c>
      <c r="C8" s="37">
        <v>40</v>
      </c>
      <c r="D8" s="37">
        <v>0</v>
      </c>
      <c r="E8" s="38">
        <f t="shared" si="0"/>
        <v>200</v>
      </c>
      <c r="F8" s="37"/>
      <c r="G8" s="39">
        <f t="shared" ref="G8:H20" si="2">0</f>
        <v>0</v>
      </c>
      <c r="H8" s="38">
        <v>0</v>
      </c>
      <c r="I8" s="37">
        <v>0</v>
      </c>
      <c r="J8" s="38">
        <f t="shared" si="1"/>
        <v>0</v>
      </c>
    </row>
    <row r="9" spans="1:10" ht="12.75" customHeight="1">
      <c r="A9" s="36" t="s">
        <v>40</v>
      </c>
      <c r="B9" s="37">
        <v>656</v>
      </c>
      <c r="C9" s="37">
        <v>164</v>
      </c>
      <c r="D9" s="37">
        <v>0</v>
      </c>
      <c r="E9" s="38">
        <f t="shared" si="0"/>
        <v>820</v>
      </c>
      <c r="F9" s="38"/>
      <c r="G9" s="38">
        <v>0</v>
      </c>
      <c r="H9" s="38">
        <v>0</v>
      </c>
      <c r="I9" s="38">
        <v>0</v>
      </c>
      <c r="J9" s="38">
        <f t="shared" si="1"/>
        <v>0</v>
      </c>
    </row>
    <row r="10" spans="1:10" ht="12.75" customHeight="1">
      <c r="A10" s="36" t="s">
        <v>41</v>
      </c>
      <c r="B10" s="37">
        <v>0</v>
      </c>
      <c r="C10" s="37">
        <v>0</v>
      </c>
      <c r="D10" s="37">
        <v>0</v>
      </c>
      <c r="E10" s="38">
        <f t="shared" si="0"/>
        <v>0</v>
      </c>
      <c r="F10" s="38"/>
      <c r="G10" s="38">
        <v>0</v>
      </c>
      <c r="H10" s="38">
        <v>1563</v>
      </c>
      <c r="I10" s="38">
        <v>0</v>
      </c>
      <c r="J10" s="38">
        <f t="shared" si="1"/>
        <v>1563</v>
      </c>
    </row>
    <row r="11" spans="1:10" ht="18" customHeight="1">
      <c r="A11" s="36" t="s">
        <v>42</v>
      </c>
      <c r="B11" s="38">
        <f>SUM(B4+B5+B6+B7+B8+B9)+B10</f>
        <v>6953.6</v>
      </c>
      <c r="C11" s="38">
        <f>SUM(C4+C5+C6+C7+C8+C9)+C10</f>
        <v>1740</v>
      </c>
      <c r="D11" s="38">
        <f>SUM(D4+D5+D6+D7+D8+D9)</f>
        <v>0</v>
      </c>
      <c r="E11" s="35"/>
      <c r="F11" s="37"/>
      <c r="G11" s="38">
        <f>SUM(G4:G9)+G10</f>
        <v>0</v>
      </c>
      <c r="H11" s="38">
        <f>SUM(H4:H9)+H10</f>
        <v>1563</v>
      </c>
      <c r="I11" s="38">
        <f>SUM(I4:I9)+I10</f>
        <v>0</v>
      </c>
      <c r="J11" s="35"/>
    </row>
    <row r="12" spans="1:10" ht="12.75" customHeight="1">
      <c r="A12" s="36" t="s">
        <v>12</v>
      </c>
      <c r="B12" s="37"/>
      <c r="C12" s="37"/>
      <c r="D12" s="37"/>
      <c r="E12" s="38">
        <f>SUM(E4+E5+E6+E7+E8+E9+E10)</f>
        <v>8693.6</v>
      </c>
      <c r="F12" s="38"/>
      <c r="G12" s="38"/>
      <c r="H12" s="38"/>
      <c r="I12" s="38"/>
      <c r="J12" s="38">
        <f>SUM(J4:J10)</f>
        <v>1563</v>
      </c>
    </row>
    <row r="13" spans="1:10" ht="12.75" customHeight="1">
      <c r="A13" s="37"/>
      <c r="B13" s="37"/>
      <c r="C13" s="37"/>
      <c r="D13" s="37"/>
      <c r="E13" s="38"/>
      <c r="F13" s="38"/>
      <c r="G13" s="38"/>
      <c r="H13" s="38"/>
      <c r="I13" s="38"/>
      <c r="J13" s="38"/>
    </row>
    <row r="14" spans="1:10" ht="22" customHeight="1">
      <c r="A14" s="36" t="s">
        <v>13</v>
      </c>
      <c r="B14" s="36" t="s">
        <v>31</v>
      </c>
      <c r="C14" s="36" t="s">
        <v>32</v>
      </c>
      <c r="D14" s="36" t="s">
        <v>33</v>
      </c>
      <c r="E14" s="36" t="s">
        <v>34</v>
      </c>
      <c r="F14" s="37"/>
      <c r="G14" s="36" t="s">
        <v>31</v>
      </c>
      <c r="H14" s="36" t="s">
        <v>32</v>
      </c>
      <c r="I14" s="36" t="s">
        <v>33</v>
      </c>
      <c r="J14" s="36" t="s">
        <v>34</v>
      </c>
    </row>
    <row r="15" spans="1:10" ht="12.75" customHeight="1">
      <c r="A15" s="36" t="s">
        <v>35</v>
      </c>
      <c r="B15" s="38">
        <v>320</v>
      </c>
      <c r="C15" s="37">
        <v>80</v>
      </c>
      <c r="D15" s="37">
        <v>0</v>
      </c>
      <c r="E15" s="38">
        <f t="shared" ref="E15:E21" si="3">SUM(B15+C15+D15)</f>
        <v>400</v>
      </c>
      <c r="F15" s="38"/>
      <c r="G15" s="38">
        <v>320</v>
      </c>
      <c r="H15" s="38">
        <f>400-320</f>
        <v>80</v>
      </c>
      <c r="I15" s="37">
        <v>0</v>
      </c>
      <c r="J15" s="38">
        <f t="shared" ref="J15:J21" si="4">SUM(G15+H15+I15)</f>
        <v>400</v>
      </c>
    </row>
    <row r="16" spans="1:10" ht="17" customHeight="1">
      <c r="A16" s="36" t="s">
        <v>36</v>
      </c>
      <c r="B16" s="38">
        <v>2313.6</v>
      </c>
      <c r="C16" s="37">
        <v>578</v>
      </c>
      <c r="D16" s="37">
        <v>0</v>
      </c>
      <c r="E16" s="38">
        <f t="shared" si="3"/>
        <v>2891.6</v>
      </c>
      <c r="F16" s="37"/>
      <c r="G16" s="38">
        <f>1014+1300</f>
        <v>2314</v>
      </c>
      <c r="H16" s="38">
        <f>816.75+450-1014+1089+600-1300</f>
        <v>641.75</v>
      </c>
      <c r="I16" s="37">
        <v>0</v>
      </c>
      <c r="J16" s="38">
        <f t="shared" si="4"/>
        <v>2955.75</v>
      </c>
    </row>
    <row r="17" spans="1:10" ht="12.75" customHeight="1">
      <c r="A17" s="36" t="s">
        <v>37</v>
      </c>
      <c r="B17" s="37">
        <v>2304</v>
      </c>
      <c r="C17" s="37">
        <v>578</v>
      </c>
      <c r="D17" s="37">
        <v>0</v>
      </c>
      <c r="E17" s="38">
        <f t="shared" si="3"/>
        <v>2882</v>
      </c>
      <c r="F17" s="37"/>
      <c r="G17" s="37">
        <f>283.75+1404.85</f>
        <v>1688.6</v>
      </c>
      <c r="H17" s="38">
        <f>73.3+1540.85+175+250-G17</f>
        <v>350.54999999999995</v>
      </c>
      <c r="I17" s="37">
        <v>0</v>
      </c>
      <c r="J17" s="38">
        <f t="shared" si="4"/>
        <v>2039.1499999999999</v>
      </c>
    </row>
    <row r="18" spans="1:10" ht="12.75" customHeight="1">
      <c r="A18" s="36" t="s">
        <v>38</v>
      </c>
      <c r="B18" s="37">
        <v>1200</v>
      </c>
      <c r="C18" s="37">
        <v>300</v>
      </c>
      <c r="D18" s="37">
        <v>0</v>
      </c>
      <c r="E18" s="38">
        <f t="shared" si="3"/>
        <v>1500</v>
      </c>
      <c r="F18" s="37"/>
      <c r="G18" s="37">
        <f>404+796</f>
        <v>1200</v>
      </c>
      <c r="H18" s="38">
        <v>305</v>
      </c>
      <c r="I18" s="37">
        <v>0</v>
      </c>
      <c r="J18" s="38">
        <f t="shared" si="4"/>
        <v>1505</v>
      </c>
    </row>
    <row r="19" spans="1:10" ht="12.75" customHeight="1">
      <c r="A19" s="36" t="s">
        <v>39</v>
      </c>
      <c r="B19" s="37">
        <v>160</v>
      </c>
      <c r="C19" s="37">
        <v>40</v>
      </c>
      <c r="D19" s="37">
        <v>0</v>
      </c>
      <c r="E19" s="38">
        <f t="shared" si="3"/>
        <v>200</v>
      </c>
      <c r="F19" s="37"/>
      <c r="G19" s="39">
        <v>152.63999999999999</v>
      </c>
      <c r="H19" s="38">
        <v>38.159999999999997</v>
      </c>
      <c r="I19" s="37">
        <v>0</v>
      </c>
      <c r="J19" s="38">
        <f t="shared" si="4"/>
        <v>190.79999999999998</v>
      </c>
    </row>
    <row r="20" spans="1:10" ht="12.75" customHeight="1">
      <c r="A20" s="36" t="s">
        <v>43</v>
      </c>
      <c r="B20" s="37">
        <v>0</v>
      </c>
      <c r="C20" s="37">
        <v>0</v>
      </c>
      <c r="D20" s="37">
        <v>0</v>
      </c>
      <c r="E20" s="38">
        <f t="shared" si="3"/>
        <v>0</v>
      </c>
      <c r="F20" s="37"/>
      <c r="G20" s="39">
        <v>0</v>
      </c>
      <c r="H20" s="38">
        <f t="shared" si="2"/>
        <v>0</v>
      </c>
      <c r="I20" s="37">
        <v>0</v>
      </c>
      <c r="J20" s="38">
        <f t="shared" si="4"/>
        <v>0</v>
      </c>
    </row>
    <row r="21" spans="1:10" ht="12.75" customHeight="1">
      <c r="A21" s="36" t="s">
        <v>40</v>
      </c>
      <c r="B21" s="37">
        <v>656</v>
      </c>
      <c r="C21" s="37">
        <v>164</v>
      </c>
      <c r="D21" s="37">
        <v>0</v>
      </c>
      <c r="E21" s="38">
        <f t="shared" si="3"/>
        <v>820</v>
      </c>
      <c r="F21" s="38"/>
      <c r="G21" s="38">
        <v>589.29</v>
      </c>
      <c r="H21" s="38">
        <v>147.32</v>
      </c>
      <c r="I21" s="38">
        <v>0</v>
      </c>
      <c r="J21" s="38">
        <f t="shared" si="4"/>
        <v>736.6099999999999</v>
      </c>
    </row>
    <row r="22" spans="1:10" ht="18" customHeight="1">
      <c r="A22" s="36" t="s">
        <v>44</v>
      </c>
      <c r="B22" s="38">
        <f>SUM(B15+B16+B17+B18+B19+B21)</f>
        <v>6953.6</v>
      </c>
      <c r="C22" s="38">
        <f>SUM(C15+C16+C17+C18+C19+C21)</f>
        <v>1740</v>
      </c>
      <c r="D22" s="38">
        <f>SUM(D15+D16+D17+D18+D19+D21)</f>
        <v>0</v>
      </c>
      <c r="E22" s="35"/>
      <c r="F22" s="37"/>
      <c r="G22" s="38">
        <f>SUM(G15:G21)</f>
        <v>6264.5300000000007</v>
      </c>
      <c r="H22" s="38">
        <f>SUM(H15:H21)</f>
        <v>1562.78</v>
      </c>
      <c r="I22" s="38">
        <f>SUM(I15:I21)</f>
        <v>0</v>
      </c>
      <c r="J22" s="35"/>
    </row>
    <row r="23" spans="1:10" ht="12.75" customHeight="1">
      <c r="A23" s="36" t="s">
        <v>23</v>
      </c>
      <c r="B23" s="37"/>
      <c r="C23" s="37"/>
      <c r="D23" s="37"/>
      <c r="E23" s="38">
        <f>SUM(E15+E16+E17+E18+E19+E21)</f>
        <v>8693.6</v>
      </c>
      <c r="F23" s="38"/>
      <c r="G23" s="38"/>
      <c r="H23" s="38"/>
      <c r="I23" s="38"/>
      <c r="J23" s="38">
        <f>SUM(G22+H22+I22)</f>
        <v>7827.31</v>
      </c>
    </row>
    <row r="24" spans="1:10" ht="18" customHeight="1">
      <c r="A24" s="37"/>
      <c r="B24" s="37"/>
      <c r="C24" s="37"/>
      <c r="D24" s="37"/>
      <c r="E24" s="35"/>
      <c r="F24" s="37"/>
      <c r="G24" s="35"/>
      <c r="H24" s="35"/>
      <c r="I24" s="37"/>
      <c r="J24" s="35"/>
    </row>
    <row r="25" spans="1:10" ht="18" customHeight="1">
      <c r="A25" s="36" t="s">
        <v>45</v>
      </c>
      <c r="B25" s="38">
        <f>SUM(B11-B22)</f>
        <v>0</v>
      </c>
      <c r="C25" s="38">
        <f>SUM(C11-C22)</f>
        <v>0</v>
      </c>
      <c r="D25" s="38">
        <f>SUM(D11-D22)</f>
        <v>0</v>
      </c>
      <c r="E25" s="35"/>
      <c r="F25" s="38"/>
      <c r="G25" s="38">
        <f>SUM(G11-G22)</f>
        <v>-6264.5300000000007</v>
      </c>
      <c r="H25" s="40">
        <f>SUM(H11-H22)</f>
        <v>0.22000000000002728</v>
      </c>
      <c r="I25" s="38">
        <f>SUM(I11-I22)</f>
        <v>0</v>
      </c>
      <c r="J25" s="38"/>
    </row>
    <row r="26" spans="1:10" ht="22" customHeight="1">
      <c r="A26" s="36" t="s">
        <v>46</v>
      </c>
      <c r="B26" s="35"/>
      <c r="C26" s="35"/>
      <c r="D26" s="35"/>
      <c r="E26" s="38">
        <f>SUM(E12-E23)</f>
        <v>0</v>
      </c>
      <c r="F26" s="38"/>
      <c r="G26" s="38"/>
      <c r="H26" s="38"/>
      <c r="I26" s="38"/>
      <c r="J26" s="38">
        <f>SUM(J12-J23)</f>
        <v>-6264.31</v>
      </c>
    </row>
  </sheetData>
  <pageMargins left="0.75" right="0.75" top="1" bottom="1" header="0.5" footer="0.5"/>
  <pageSetup orientation="portrait"/>
  <headerFooter>
    <oddFooter>&amp;C&amp;"Helvetica,Regular"&amp;12&amp;K000000&amp;P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3"/>
  <sheetViews>
    <sheetView showGridLines="0" topLeftCell="A18" workbookViewId="0">
      <selection activeCell="G20" sqref="G20"/>
    </sheetView>
  </sheetViews>
  <sheetFormatPr baseColWidth="10" defaultColWidth="10.625" defaultRowHeight="16" customHeight="1" x14ac:dyDescent="0"/>
  <cols>
    <col min="1" max="1" width="25.125" style="41" customWidth="1"/>
    <col min="2" max="2" width="8.5" style="41" customWidth="1"/>
    <col min="3" max="3" width="8.125" style="41" customWidth="1"/>
    <col min="4" max="4" width="4.75" style="41" customWidth="1"/>
    <col min="5" max="5" width="14.25" style="41" customWidth="1"/>
    <col min="6" max="256" width="10.625" style="41" customWidth="1"/>
  </cols>
  <sheetData>
    <row r="1" spans="1:8" ht="20" customHeight="1">
      <c r="A1" s="42" t="s">
        <v>47</v>
      </c>
      <c r="B1" s="43"/>
      <c r="C1" s="43"/>
      <c r="D1" s="43"/>
      <c r="E1" s="43"/>
      <c r="F1" s="43"/>
      <c r="G1" s="43"/>
      <c r="H1" s="44"/>
    </row>
    <row r="2" spans="1:8" ht="20" customHeight="1">
      <c r="A2" s="45" t="s">
        <v>48</v>
      </c>
      <c r="B2" s="42" t="s">
        <v>49</v>
      </c>
      <c r="C2" s="43"/>
      <c r="D2" s="43"/>
      <c r="E2" s="43"/>
      <c r="F2" s="43"/>
      <c r="G2" s="43"/>
      <c r="H2" s="44"/>
    </row>
    <row r="3" spans="1:8" ht="16" customHeight="1">
      <c r="A3" s="46"/>
      <c r="B3" s="43"/>
      <c r="C3" s="43"/>
      <c r="D3" s="43"/>
      <c r="E3" s="43"/>
      <c r="F3" s="43"/>
      <c r="G3" s="43"/>
      <c r="H3" s="44"/>
    </row>
    <row r="4" spans="1:8" ht="16" customHeight="1">
      <c r="A4" s="47" t="s">
        <v>50</v>
      </c>
      <c r="B4" s="44"/>
      <c r="C4" s="44"/>
      <c r="D4" s="44"/>
      <c r="E4" s="44"/>
      <c r="F4" s="44"/>
      <c r="G4" s="44"/>
      <c r="H4" s="44"/>
    </row>
    <row r="5" spans="1:8" ht="16" customHeight="1">
      <c r="A5" s="47" t="s">
        <v>51</v>
      </c>
      <c r="B5" s="44"/>
      <c r="C5" s="44"/>
      <c r="D5" s="44"/>
      <c r="E5" s="44"/>
      <c r="F5" s="44"/>
      <c r="G5" s="44"/>
      <c r="H5" s="44"/>
    </row>
    <row r="6" spans="1:8" ht="16" customHeight="1">
      <c r="A6" s="47" t="s">
        <v>52</v>
      </c>
      <c r="B6" s="44"/>
      <c r="C6" s="44"/>
      <c r="D6" s="44"/>
      <c r="E6" s="44"/>
      <c r="F6" s="44"/>
      <c r="G6" s="44"/>
      <c r="H6" s="44"/>
    </row>
    <row r="7" spans="1:8" ht="16" customHeight="1">
      <c r="A7" s="47" t="s">
        <v>53</v>
      </c>
      <c r="B7" s="44"/>
      <c r="C7" s="44"/>
      <c r="D7" s="44"/>
      <c r="E7" s="44"/>
      <c r="F7" s="44"/>
      <c r="G7" s="44"/>
      <c r="H7" s="44"/>
    </row>
    <row r="8" spans="1:8" ht="16" customHeight="1">
      <c r="A8" s="47" t="s">
        <v>54</v>
      </c>
      <c r="B8" s="44"/>
      <c r="C8" s="44"/>
      <c r="D8" s="44"/>
      <c r="E8" s="44"/>
      <c r="F8" s="44"/>
      <c r="G8" s="44"/>
      <c r="H8" s="44"/>
    </row>
    <row r="9" spans="1:8" ht="16" customHeight="1">
      <c r="A9" s="44"/>
      <c r="B9" s="44"/>
      <c r="C9" s="44"/>
      <c r="D9" s="44"/>
      <c r="E9" s="44"/>
      <c r="F9" s="44"/>
      <c r="G9" s="44"/>
      <c r="H9" s="44"/>
    </row>
    <row r="10" spans="1:8" ht="16" customHeight="1">
      <c r="A10" s="47" t="s">
        <v>55</v>
      </c>
      <c r="B10" s="44"/>
      <c r="C10" s="44"/>
      <c r="D10" s="44"/>
      <c r="E10" s="44"/>
      <c r="F10" s="44"/>
      <c r="G10" s="44"/>
      <c r="H10" s="44"/>
    </row>
    <row r="11" spans="1:8" ht="16" customHeight="1">
      <c r="A11" s="47" t="s">
        <v>56</v>
      </c>
      <c r="B11" s="44"/>
      <c r="C11" s="44"/>
      <c r="D11" s="44"/>
      <c r="E11" s="44"/>
      <c r="F11" s="44"/>
      <c r="G11" s="44"/>
      <c r="H11" s="44"/>
    </row>
    <row r="12" spans="1:8" ht="16" customHeight="1">
      <c r="A12" s="47" t="s">
        <v>57</v>
      </c>
      <c r="B12" s="44"/>
      <c r="C12" s="44"/>
      <c r="D12" s="44"/>
      <c r="E12" s="44"/>
      <c r="F12" s="44"/>
      <c r="G12" s="44"/>
      <c r="H12" s="44"/>
    </row>
    <row r="13" spans="1:8" ht="16" customHeight="1">
      <c r="A13" s="44"/>
      <c r="B13" s="44"/>
      <c r="C13" s="44"/>
      <c r="D13" s="44"/>
      <c r="E13" s="44"/>
      <c r="F13" s="44"/>
      <c r="G13" s="44"/>
      <c r="H13" s="44"/>
    </row>
    <row r="14" spans="1:8" ht="16" customHeight="1">
      <c r="A14" s="47" t="s">
        <v>58</v>
      </c>
      <c r="B14" s="47" t="s">
        <v>59</v>
      </c>
      <c r="C14" s="47" t="s">
        <v>60</v>
      </c>
      <c r="D14" s="44"/>
      <c r="E14" s="47" t="s">
        <v>61</v>
      </c>
      <c r="F14" s="44"/>
      <c r="G14" s="44"/>
      <c r="H14" s="44"/>
    </row>
    <row r="15" spans="1:8" ht="16" customHeight="1">
      <c r="A15" s="47" t="s">
        <v>62</v>
      </c>
      <c r="B15" s="48">
        <v>1000</v>
      </c>
      <c r="C15" s="48">
        <v>500</v>
      </c>
      <c r="D15" s="48"/>
      <c r="E15" s="48">
        <v>225</v>
      </c>
      <c r="F15" s="44"/>
      <c r="G15" s="44"/>
      <c r="H15" s="44"/>
    </row>
    <row r="16" spans="1:8" ht="16" customHeight="1">
      <c r="A16" s="47" t="s">
        <v>63</v>
      </c>
      <c r="B16" s="48">
        <v>1500</v>
      </c>
      <c r="C16" s="48">
        <v>750</v>
      </c>
      <c r="D16" s="48"/>
      <c r="E16" s="48">
        <v>860.4</v>
      </c>
      <c r="F16" s="44"/>
      <c r="G16" s="44"/>
      <c r="H16" s="44"/>
    </row>
    <row r="17" spans="1:8" ht="16" customHeight="1">
      <c r="A17" s="47" t="s">
        <v>64</v>
      </c>
      <c r="B17" s="48">
        <v>2000</v>
      </c>
      <c r="C17" s="48">
        <v>1500</v>
      </c>
      <c r="D17" s="48"/>
      <c r="E17" s="48">
        <f>938.96+300+250+63</f>
        <v>1551.96</v>
      </c>
      <c r="F17" s="44"/>
      <c r="G17" s="44"/>
      <c r="H17" s="44"/>
    </row>
    <row r="18" spans="1:8" ht="16" customHeight="1">
      <c r="A18" s="47" t="s">
        <v>65</v>
      </c>
      <c r="B18" s="48">
        <v>4000</v>
      </c>
      <c r="C18" s="48">
        <v>4000</v>
      </c>
      <c r="D18" s="48"/>
      <c r="E18" s="48">
        <f>2384.5</f>
        <v>2384.5</v>
      </c>
      <c r="F18" s="44"/>
      <c r="G18" s="44"/>
      <c r="H18" s="44"/>
    </row>
    <row r="19" spans="1:8" ht="16" customHeight="1">
      <c r="A19" s="47" t="s">
        <v>66</v>
      </c>
      <c r="B19" s="48">
        <v>500</v>
      </c>
      <c r="C19" s="48">
        <v>250</v>
      </c>
      <c r="D19" s="48"/>
      <c r="E19" s="48">
        <v>400</v>
      </c>
      <c r="F19" s="44"/>
      <c r="G19" s="44"/>
      <c r="H19" s="44"/>
    </row>
    <row r="20" spans="1:8" ht="16" customHeight="1">
      <c r="A20" s="47" t="s">
        <v>67</v>
      </c>
      <c r="B20" s="48">
        <v>500</v>
      </c>
      <c r="C20" s="48">
        <v>500</v>
      </c>
      <c r="D20" s="48"/>
      <c r="E20" s="48">
        <v>0</v>
      </c>
      <c r="F20" s="44"/>
      <c r="G20" s="44"/>
      <c r="H20" s="44"/>
    </row>
    <row r="21" spans="1:8" ht="16" customHeight="1">
      <c r="A21" s="47" t="s">
        <v>68</v>
      </c>
      <c r="B21" s="48">
        <v>2500</v>
      </c>
      <c r="C21" s="48">
        <v>2500</v>
      </c>
      <c r="D21" s="48"/>
      <c r="E21" s="48">
        <v>3025</v>
      </c>
      <c r="F21" s="44"/>
      <c r="G21" s="44"/>
      <c r="H21" s="44"/>
    </row>
    <row r="22" spans="1:8" ht="16" customHeight="1">
      <c r="A22" s="47" t="s">
        <v>69</v>
      </c>
      <c r="B22" s="48">
        <v>0</v>
      </c>
      <c r="C22" s="48">
        <v>2000</v>
      </c>
      <c r="D22" s="48"/>
      <c r="E22" s="49">
        <f>1563+27+51.47+50.29</f>
        <v>1691.76</v>
      </c>
      <c r="F22" s="44"/>
      <c r="G22" s="44"/>
      <c r="H22" s="44"/>
    </row>
    <row r="23" spans="1:8" ht="16" customHeight="1">
      <c r="A23" s="47" t="s">
        <v>70</v>
      </c>
      <c r="B23" s="48">
        <v>500</v>
      </c>
      <c r="C23" s="48">
        <v>500</v>
      </c>
      <c r="D23" s="48"/>
      <c r="E23" s="48">
        <f>30+7.8+18.75+26+90.6+146.95</f>
        <v>320.09999999999997</v>
      </c>
      <c r="F23" s="44"/>
      <c r="G23" s="44"/>
      <c r="H23" s="44"/>
    </row>
    <row r="24" spans="1:8" ht="16" customHeight="1">
      <c r="A24" s="47" t="s">
        <v>71</v>
      </c>
      <c r="B24" s="48">
        <f>SUM(B15:B23)</f>
        <v>12500</v>
      </c>
      <c r="C24" s="48">
        <f>SUM(C15:C23)</f>
        <v>12500</v>
      </c>
      <c r="D24" s="48"/>
      <c r="E24" s="48">
        <f>SUM(E15:E23)</f>
        <v>10458.720000000001</v>
      </c>
      <c r="F24" s="44"/>
      <c r="G24" s="44"/>
      <c r="H24" s="44"/>
    </row>
    <row r="25" spans="1:8" ht="16" customHeight="1">
      <c r="A25" s="44"/>
      <c r="B25" s="48"/>
      <c r="C25" s="48"/>
      <c r="D25" s="48"/>
      <c r="E25" s="48"/>
      <c r="F25" s="44"/>
      <c r="G25" s="44"/>
      <c r="H25" s="44"/>
    </row>
    <row r="26" spans="1:8" ht="16" customHeight="1">
      <c r="A26" s="47" t="s">
        <v>72</v>
      </c>
      <c r="B26" s="48"/>
      <c r="C26" s="48"/>
      <c r="D26" s="48"/>
      <c r="E26" s="48"/>
      <c r="F26" s="44"/>
      <c r="G26" s="44"/>
      <c r="H26" s="44"/>
    </row>
    <row r="27" spans="1:8" ht="16" customHeight="1">
      <c r="A27" s="47" t="s">
        <v>73</v>
      </c>
      <c r="B27" s="48">
        <v>10000</v>
      </c>
      <c r="C27" s="48">
        <v>10000</v>
      </c>
      <c r="D27" s="48"/>
      <c r="E27" s="48">
        <v>10000</v>
      </c>
      <c r="F27" s="44"/>
      <c r="G27" s="44"/>
      <c r="H27" s="44"/>
    </row>
    <row r="28" spans="1:8" ht="16" customHeight="1">
      <c r="A28" s="47" t="s">
        <v>74</v>
      </c>
      <c r="B28" s="47" t="s">
        <v>75</v>
      </c>
      <c r="C28" s="48">
        <v>0</v>
      </c>
      <c r="D28" s="48"/>
      <c r="E28" s="48">
        <v>0</v>
      </c>
      <c r="F28" s="44"/>
      <c r="G28" s="44"/>
      <c r="H28" s="44"/>
    </row>
    <row r="29" spans="1:8" ht="16" customHeight="1">
      <c r="A29" s="47" t="s">
        <v>76</v>
      </c>
      <c r="B29" s="48">
        <v>2500</v>
      </c>
      <c r="C29" s="48">
        <v>2500</v>
      </c>
      <c r="D29" s="48"/>
      <c r="E29" s="48">
        <v>2500</v>
      </c>
      <c r="F29" s="44"/>
      <c r="G29" s="44"/>
      <c r="H29" s="44"/>
    </row>
    <row r="30" spans="1:8" ht="16" customHeight="1">
      <c r="A30" s="47" t="s">
        <v>10</v>
      </c>
      <c r="B30" s="47" t="s">
        <v>75</v>
      </c>
      <c r="C30" s="48">
        <v>0</v>
      </c>
      <c r="D30" s="48"/>
      <c r="E30" s="48">
        <v>0</v>
      </c>
      <c r="F30" s="44"/>
      <c r="G30" s="44"/>
      <c r="H30" s="44"/>
    </row>
    <row r="31" spans="1:8" ht="16" customHeight="1">
      <c r="A31" s="47" t="s">
        <v>77</v>
      </c>
      <c r="B31" s="48">
        <f>SUM(B27:B30)</f>
        <v>12500</v>
      </c>
      <c r="C31" s="48">
        <f>SUM(C27:C30)</f>
        <v>12500</v>
      </c>
      <c r="D31" s="48"/>
      <c r="E31" s="48">
        <f>SUM(E27:E30)</f>
        <v>12500</v>
      </c>
      <c r="F31" s="44"/>
      <c r="G31" s="44"/>
      <c r="H31" s="44"/>
    </row>
    <row r="32" spans="1:8" ht="16" customHeight="1">
      <c r="A32" s="44"/>
      <c r="B32" s="48"/>
      <c r="C32" s="48"/>
      <c r="D32" s="48"/>
      <c r="E32" s="48"/>
      <c r="F32" s="44"/>
      <c r="G32" s="44"/>
      <c r="H32" s="44"/>
    </row>
    <row r="33" spans="1:8" ht="16" customHeight="1">
      <c r="A33" s="47" t="s">
        <v>78</v>
      </c>
      <c r="B33" s="48">
        <f>B31-B24</f>
        <v>0</v>
      </c>
      <c r="C33" s="48">
        <f>C31-C24</f>
        <v>0</v>
      </c>
      <c r="D33" s="48"/>
      <c r="E33" s="48">
        <f>E31-E24</f>
        <v>2041.2799999999988</v>
      </c>
      <c r="F33" s="44"/>
      <c r="G33" s="44"/>
      <c r="H33" s="44"/>
    </row>
    <row r="34" spans="1:8" ht="16" customHeight="1">
      <c r="A34" s="44"/>
      <c r="B34" s="48"/>
      <c r="C34" s="48" t="s">
        <v>81</v>
      </c>
      <c r="D34" s="48"/>
      <c r="E34" s="47"/>
      <c r="F34" s="44"/>
      <c r="G34" s="44"/>
      <c r="H34" s="44"/>
    </row>
    <row r="35" spans="1:8" ht="16" customHeight="1">
      <c r="A35" s="47" t="s">
        <v>79</v>
      </c>
      <c r="B35" s="48"/>
      <c r="C35" s="44" t="s">
        <v>82</v>
      </c>
      <c r="D35" s="44"/>
      <c r="E35" s="44">
        <v>-2000</v>
      </c>
      <c r="F35" s="44"/>
      <c r="G35" s="44"/>
      <c r="H35" s="44"/>
    </row>
    <row r="36" spans="1:8" ht="16" customHeight="1">
      <c r="A36" s="44"/>
      <c r="B36" s="48"/>
      <c r="C36" s="44"/>
      <c r="D36" s="44"/>
      <c r="E36" s="44"/>
      <c r="F36" s="44"/>
      <c r="G36" s="44"/>
      <c r="H36" s="44"/>
    </row>
    <row r="37" spans="1:8" ht="16" customHeight="1">
      <c r="A37" s="47" t="s">
        <v>80</v>
      </c>
      <c r="B37" s="48"/>
      <c r="C37" s="44"/>
      <c r="D37" s="44"/>
      <c r="E37" s="44"/>
      <c r="F37" s="44"/>
      <c r="G37" s="44"/>
      <c r="H37" s="44"/>
    </row>
    <row r="38" spans="1:8" ht="16" customHeight="1">
      <c r="A38" s="44"/>
      <c r="B38" s="48"/>
      <c r="C38" s="44"/>
      <c r="D38" s="44"/>
      <c r="E38" s="44"/>
      <c r="F38" s="44"/>
      <c r="G38" s="44"/>
      <c r="H38" s="44"/>
    </row>
    <row r="39" spans="1:8" ht="16" customHeight="1">
      <c r="A39" s="44"/>
      <c r="B39" s="48"/>
      <c r="C39" s="44"/>
      <c r="D39" s="44"/>
      <c r="E39" s="44"/>
      <c r="F39" s="44"/>
      <c r="G39" s="44"/>
      <c r="H39" s="44"/>
    </row>
    <row r="40" spans="1:8" ht="16" customHeight="1">
      <c r="A40" s="44"/>
      <c r="B40" s="48"/>
      <c r="C40" s="44"/>
      <c r="D40" s="44"/>
      <c r="E40" s="44"/>
      <c r="F40" s="44"/>
      <c r="G40" s="44"/>
      <c r="H40" s="44"/>
    </row>
    <row r="41" spans="1:8" ht="16" customHeight="1">
      <c r="A41" s="44"/>
      <c r="B41" s="48"/>
      <c r="C41" s="44"/>
      <c r="D41" s="44"/>
      <c r="E41" s="44"/>
      <c r="F41" s="44"/>
      <c r="G41" s="44"/>
      <c r="H41" s="44"/>
    </row>
    <row r="42" spans="1:8" ht="16" customHeight="1">
      <c r="A42" s="44"/>
      <c r="B42" s="48"/>
      <c r="C42" s="44"/>
      <c r="D42" s="44"/>
      <c r="E42" s="44"/>
      <c r="F42" s="44"/>
      <c r="G42" s="44"/>
      <c r="H42" s="44"/>
    </row>
    <row r="43" spans="1:8" ht="16" customHeight="1">
      <c r="A43" s="44"/>
      <c r="B43" s="50"/>
      <c r="C43" s="44"/>
      <c r="D43" s="44"/>
      <c r="E43" s="44"/>
      <c r="F43" s="44"/>
      <c r="G43" s="44"/>
      <c r="H43" s="44"/>
    </row>
  </sheetData>
  <pageMargins left="0.75" right="0.75" top="1" bottom="1" header="0.5" footer="0.5"/>
  <pageSetup orientation="portrait"/>
  <headerFooter>
    <oddFooter>&amp;C&amp;"Helvetica,Regular"&amp;12&amp;K000000&amp;P</oddFooter>
  </headerFooter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1"/>
  <sheetViews>
    <sheetView workbookViewId="0">
      <selection activeCell="A9" sqref="A9"/>
    </sheetView>
  </sheetViews>
  <sheetFormatPr baseColWidth="10" defaultRowHeight="16" x14ac:dyDescent="0"/>
  <cols>
    <col min="1" max="1" width="23.375" customWidth="1"/>
    <col min="3" max="3" width="2.125" customWidth="1"/>
  </cols>
  <sheetData>
    <row r="1" spans="1:4">
      <c r="A1" t="s">
        <v>85</v>
      </c>
      <c r="B1" s="51">
        <v>42735</v>
      </c>
      <c r="C1" s="51"/>
    </row>
    <row r="2" spans="1:4">
      <c r="B2" s="51" t="s">
        <v>2</v>
      </c>
      <c r="C2" s="51"/>
      <c r="D2" t="s">
        <v>30</v>
      </c>
    </row>
    <row r="3" spans="1:4">
      <c r="A3" t="s">
        <v>87</v>
      </c>
      <c r="B3" s="51"/>
      <c r="C3" s="51"/>
    </row>
    <row r="4" spans="1:4">
      <c r="A4" t="s">
        <v>93</v>
      </c>
      <c r="B4">
        <v>0</v>
      </c>
      <c r="D4">
        <v>1500</v>
      </c>
    </row>
    <row r="6" spans="1:4">
      <c r="A6" t="s">
        <v>88</v>
      </c>
    </row>
    <row r="7" spans="1:4">
      <c r="A7" t="s">
        <v>94</v>
      </c>
      <c r="B7">
        <v>0</v>
      </c>
      <c r="D7">
        <v>1500</v>
      </c>
    </row>
    <row r="9" spans="1:4">
      <c r="A9" t="s">
        <v>89</v>
      </c>
      <c r="B9">
        <f>B4-B7</f>
        <v>0</v>
      </c>
      <c r="D9">
        <f>D4-D7</f>
        <v>0</v>
      </c>
    </row>
    <row r="11" spans="1:4" ht="32">
      <c r="A11" t="s">
        <v>90</v>
      </c>
    </row>
  </sheetData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BVjong 2016</vt:lpstr>
      <vt:lpstr>STREAT</vt:lpstr>
      <vt:lpstr>251116</vt:lpstr>
      <vt:lpstr>FCB Sociaal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de Groot</dc:creator>
  <cp:lastModifiedBy>Henk Geelen</cp:lastModifiedBy>
  <cp:lastPrinted>2017-01-09T15:21:00Z</cp:lastPrinted>
  <dcterms:created xsi:type="dcterms:W3CDTF">2017-01-09T14:21:59Z</dcterms:created>
  <dcterms:modified xsi:type="dcterms:W3CDTF">2017-01-30T10:18:40Z</dcterms:modified>
</cp:coreProperties>
</file>